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<sst xmlns="http://schemas.openxmlformats.org/spreadsheetml/2006/main" count="36" uniqueCount="36">
  <si>
    <t>VC(V)</t>
  </si>
  <si>
    <t>R=</t>
  </si>
  <si>
    <t>L(Hy)=</t>
  </si>
  <si>
    <t>C(F)=</t>
  </si>
  <si>
    <t>dados nominais</t>
  </si>
  <si>
    <t>w0 (rd/s)=</t>
  </si>
  <si>
    <t>w1(rd/s0)=</t>
  </si>
  <si>
    <t>VC-VCT</t>
  </si>
  <si>
    <t>VCT(V)</t>
  </si>
  <si>
    <t>chi2</t>
  </si>
  <si>
    <t>f (Hz)</t>
  </si>
  <si>
    <t>w (rd/s)</t>
  </si>
  <si>
    <t>Errel V</t>
  </si>
  <si>
    <t>err VC(V)</t>
  </si>
  <si>
    <t>valores medidos</t>
  </si>
  <si>
    <t>simulado</t>
  </si>
  <si>
    <t>Análise de erros</t>
  </si>
  <si>
    <t>GL</t>
  </si>
  <si>
    <t>chi2/(n-GL)=</t>
  </si>
  <si>
    <t>VG (V)=</t>
  </si>
  <si>
    <t>Erro relativo em VC</t>
  </si>
  <si>
    <t>Graus de liberdade do ajuste</t>
  </si>
  <si>
    <t>Valor da resistência</t>
  </si>
  <si>
    <t>Valor da Indutância</t>
  </si>
  <si>
    <t>Valor da Capacitância</t>
  </si>
  <si>
    <t>Tensão do Gerador</t>
  </si>
  <si>
    <t>frequência de ressonancia w0</t>
  </si>
  <si>
    <t>frequência de ressonância w1</t>
  </si>
  <si>
    <t xml:space="preserve">Ajuste manual da função de ressonância RLC com determinação do chi quadrado </t>
  </si>
  <si>
    <t xml:space="preserve">Altere os valores de R, L, C e VG. Veja o efeito no gráfico e no chi quadrado reduzido. </t>
  </si>
  <si>
    <t xml:space="preserve">Tente minimizar o chi quadrado. Noteo efeito no gráfico. Nem toda minimização leva </t>
  </si>
  <si>
    <t>mesmo assim obter um chi quadrado razoável.</t>
  </si>
  <si>
    <t>Note que é pssivel forçar o chi quadrado reduzido para 1 (um),  variando 'Errel V'</t>
  </si>
  <si>
    <t>Isso permite estimar qual deveria ter sido a incerteza relativa das medidas de VC.</t>
  </si>
  <si>
    <t>Substitua os valores medidos (em amarelo) pelos seus dados experimentais;</t>
  </si>
  <si>
    <t>O número de graus de liberdade depende do número de parâmetros que você alterar para ajustar a função.</t>
  </si>
</sst>
</file>

<file path=xl/styles.xml><?xml version="1.0" encoding="utf-8"?>
<styleSheet xmlns="http://schemas.openxmlformats.org/spreadsheetml/2006/main">
  <numFmts count="1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0.0"/>
    <numFmt numFmtId="165" formatCode="0.00000"/>
    <numFmt numFmtId="166" formatCode="0.0000"/>
    <numFmt numFmtId="167" formatCode="0.000"/>
  </numFmts>
  <fonts count="8">
    <font>
      <sz val="10"/>
      <name val="Arial"/>
      <family val="0"/>
    </font>
    <font>
      <sz val="14"/>
      <name val="Arial"/>
      <family val="2"/>
    </font>
    <font>
      <b/>
      <sz val="10.75"/>
      <name val="Arial"/>
      <family val="0"/>
    </font>
    <font>
      <b/>
      <sz val="10"/>
      <name val="Arial"/>
      <family val="0"/>
    </font>
    <font>
      <sz val="9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1" fontId="0" fillId="0" borderId="0" xfId="0" applyNumberFormat="1" applyAlignment="1">
      <alignment/>
    </xf>
    <xf numFmtId="164" fontId="5" fillId="2" borderId="1" xfId="0" applyNumberFormat="1" applyFont="1" applyFill="1" applyBorder="1" applyAlignment="1">
      <alignment/>
    </xf>
    <xf numFmtId="0" fontId="0" fillId="3" borderId="2" xfId="0" applyFill="1" applyBorder="1" applyAlignment="1">
      <alignment/>
    </xf>
    <xf numFmtId="0" fontId="0" fillId="4" borderId="2" xfId="0" applyFill="1" applyBorder="1" applyAlignment="1">
      <alignment/>
    </xf>
    <xf numFmtId="0" fontId="0" fillId="2" borderId="2" xfId="0" applyFill="1" applyBorder="1" applyAlignment="1">
      <alignment/>
    </xf>
    <xf numFmtId="0" fontId="0" fillId="0" borderId="2" xfId="0" applyBorder="1" applyAlignment="1">
      <alignment/>
    </xf>
    <xf numFmtId="1" fontId="0" fillId="0" borderId="2" xfId="0" applyNumberFormat="1" applyBorder="1" applyAlignment="1">
      <alignment/>
    </xf>
    <xf numFmtId="2" fontId="0" fillId="0" borderId="2" xfId="0" applyNumberFormat="1" applyBorder="1" applyAlignment="1">
      <alignment/>
    </xf>
    <xf numFmtId="2" fontId="0" fillId="4" borderId="2" xfId="0" applyNumberFormat="1" applyFill="1" applyBorder="1" applyAlignment="1">
      <alignment/>
    </xf>
    <xf numFmtId="2" fontId="0" fillId="2" borderId="2" xfId="0" applyNumberFormat="1" applyFill="1" applyBorder="1" applyAlignment="1">
      <alignment/>
    </xf>
    <xf numFmtId="164" fontId="0" fillId="2" borderId="2" xfId="0" applyNumberFormat="1" applyFill="1" applyBorder="1" applyAlignment="1">
      <alignment/>
    </xf>
    <xf numFmtId="164" fontId="5" fillId="2" borderId="2" xfId="0" applyNumberFormat="1" applyFont="1" applyFill="1" applyBorder="1" applyAlignment="1">
      <alignment/>
    </xf>
    <xf numFmtId="0" fontId="6" fillId="2" borderId="2" xfId="0" applyFont="1" applyFill="1" applyBorder="1" applyAlignment="1">
      <alignment horizontal="right"/>
    </xf>
    <xf numFmtId="0" fontId="1" fillId="2" borderId="1" xfId="0" applyFont="1" applyFill="1" applyBorder="1" applyAlignment="1">
      <alignment/>
    </xf>
    <xf numFmtId="0" fontId="1" fillId="5" borderId="1" xfId="0" applyFont="1" applyFill="1" applyBorder="1" applyAlignment="1">
      <alignment/>
    </xf>
    <xf numFmtId="11" fontId="1" fillId="5" borderId="1" xfId="0" applyNumberFormat="1" applyFont="1" applyFill="1" applyBorder="1" applyAlignment="1">
      <alignment/>
    </xf>
    <xf numFmtId="0" fontId="1" fillId="3" borderId="1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164" fontId="1" fillId="0" borderId="1" xfId="0" applyNumberFormat="1" applyFont="1" applyFill="1" applyBorder="1" applyAlignment="1">
      <alignment/>
    </xf>
    <xf numFmtId="11" fontId="1" fillId="0" borderId="1" xfId="0" applyNumberFormat="1" applyFont="1" applyFill="1" applyBorder="1" applyAlignment="1">
      <alignment/>
    </xf>
    <xf numFmtId="0" fontId="7" fillId="0" borderId="0" xfId="0" applyFont="1" applyAlignment="1">
      <alignment/>
    </xf>
    <xf numFmtId="1" fontId="0" fillId="3" borderId="2" xfId="0" applyNumberFormat="1" applyFill="1" applyBorder="1" applyAlignment="1">
      <alignment/>
    </xf>
    <xf numFmtId="2" fontId="0" fillId="3" borderId="2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VC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25"/>
          <c:y val="0.089"/>
          <c:w val="0.8975"/>
          <c:h val="0.849"/>
        </c:manualLayout>
      </c:layout>
      <c:scatterChart>
        <c:scatterStyle val="lineMarker"/>
        <c:varyColors val="0"/>
        <c:ser>
          <c:idx val="0"/>
          <c:order val="0"/>
          <c:tx>
            <c:v>dados exp.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errBars>
            <c:errDir val="y"/>
            <c:errBarType val="both"/>
            <c:errValType val="percentage"/>
            <c:val val="5"/>
            <c:noEndCap val="0"/>
          </c:errBars>
          <c:xVal>
            <c:numRef>
              <c:f>Sheet1!$C$17:$C$33</c:f>
              <c:numCache/>
            </c:numRef>
          </c:xVal>
          <c:yVal>
            <c:numRef>
              <c:f>Sheet1!$D$17:$D$33</c:f>
              <c:numCache/>
            </c:numRef>
          </c:yVal>
          <c:smooth val="0"/>
        </c:ser>
        <c:ser>
          <c:idx val="1"/>
          <c:order val="1"/>
          <c:tx>
            <c:v>Simulação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Sheet1!$C$17:$C$33</c:f>
              <c:numCache/>
            </c:numRef>
          </c:xVal>
          <c:yVal>
            <c:numRef>
              <c:f>Sheet1!$F$17:$F$33</c:f>
              <c:numCache/>
            </c:numRef>
          </c:yVal>
          <c:smooth val="0"/>
        </c:ser>
        <c:axId val="29099783"/>
        <c:axId val="60571456"/>
      </c:scatterChart>
      <c:valAx>
        <c:axId val="29099783"/>
        <c:scaling>
          <c:orientation val="minMax"/>
          <c:min val="4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w(rd/s)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0571456"/>
        <c:crosses val="autoZero"/>
        <c:crossBetween val="midCat"/>
        <c:dispUnits/>
      </c:valAx>
      <c:valAx>
        <c:axId val="60571456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VC(V)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099783"/>
        <c:crosses val="autoZero"/>
        <c:crossBetween val="midCat"/>
        <c:dispUnits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67725"/>
          <c:y val="0.179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447675</xdr:colOff>
      <xdr:row>1</xdr:row>
      <xdr:rowOff>104775</xdr:rowOff>
    </xdr:from>
    <xdr:to>
      <xdr:col>17</xdr:col>
      <xdr:colOff>238125</xdr:colOff>
      <xdr:row>33</xdr:row>
      <xdr:rowOff>66675</xdr:rowOff>
    </xdr:to>
    <xdr:graphicFrame>
      <xdr:nvGraphicFramePr>
        <xdr:cNvPr id="1" name="Chart 1"/>
        <xdr:cNvGraphicFramePr/>
      </xdr:nvGraphicFramePr>
      <xdr:xfrm>
        <a:off x="5953125" y="266700"/>
        <a:ext cx="52768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H44"/>
  <sheetViews>
    <sheetView tabSelected="1" zoomScale="75" zoomScaleNormal="75" workbookViewId="0" topLeftCell="A1">
      <selection activeCell="L40" sqref="L40"/>
    </sheetView>
  </sheetViews>
  <sheetFormatPr defaultColWidth="9.140625" defaultRowHeight="12.75"/>
  <cols>
    <col min="5" max="5" width="9.00390625" style="0" customWidth="1"/>
    <col min="6" max="6" width="13.28125" style="0" bestFit="1" customWidth="1"/>
    <col min="7" max="7" width="13.8515625" style="0" customWidth="1"/>
    <col min="8" max="8" width="9.8515625" style="0" bestFit="1" customWidth="1"/>
  </cols>
  <sheetData>
    <row r="3" spans="6:7" ht="18">
      <c r="F3" s="15" t="s">
        <v>4</v>
      </c>
      <c r="G3" s="15"/>
    </row>
    <row r="4" spans="2:7" ht="18">
      <c r="B4" s="21" t="s">
        <v>20</v>
      </c>
      <c r="F4" s="17" t="s">
        <v>12</v>
      </c>
      <c r="G4" s="17">
        <v>0.05</v>
      </c>
    </row>
    <row r="5" spans="2:7" ht="18">
      <c r="B5" s="21" t="s">
        <v>21</v>
      </c>
      <c r="F5" s="14" t="s">
        <v>17</v>
      </c>
      <c r="G5" s="2">
        <v>3</v>
      </c>
    </row>
    <row r="6" spans="2:7" ht="18">
      <c r="B6" s="21" t="s">
        <v>22</v>
      </c>
      <c r="F6" s="15" t="s">
        <v>1</v>
      </c>
      <c r="G6" s="15">
        <v>1</v>
      </c>
    </row>
    <row r="7" spans="2:7" ht="18">
      <c r="B7" s="21" t="s">
        <v>23</v>
      </c>
      <c r="F7" s="15" t="s">
        <v>2</v>
      </c>
      <c r="G7" s="16">
        <v>0.035</v>
      </c>
    </row>
    <row r="8" spans="2:7" ht="18">
      <c r="B8" s="21" t="s">
        <v>24</v>
      </c>
      <c r="F8" s="15" t="s">
        <v>3</v>
      </c>
      <c r="G8" s="16">
        <v>1E-06</v>
      </c>
    </row>
    <row r="9" spans="2:7" ht="18">
      <c r="B9" s="21" t="s">
        <v>25</v>
      </c>
      <c r="F9" s="15" t="s">
        <v>19</v>
      </c>
      <c r="G9" s="16">
        <v>1.5</v>
      </c>
    </row>
    <row r="10" spans="2:7" ht="18">
      <c r="B10" s="21" t="s">
        <v>26</v>
      </c>
      <c r="F10" s="18" t="s">
        <v>5</v>
      </c>
      <c r="G10" s="19">
        <f>1/SQRT(G7*G8)</f>
        <v>5345.224838248488</v>
      </c>
    </row>
    <row r="11" spans="2:7" ht="18">
      <c r="B11" s="21" t="s">
        <v>27</v>
      </c>
      <c r="F11" s="20" t="s">
        <v>6</v>
      </c>
      <c r="G11" s="19">
        <f>SQRT(1/(G7*G8)+G6^2/(2*G7^2))</f>
        <v>5345.263018289547</v>
      </c>
    </row>
    <row r="14" spans="2:8" ht="12.75">
      <c r="B14" s="3" t="s">
        <v>14</v>
      </c>
      <c r="C14" s="3"/>
      <c r="D14" s="3"/>
      <c r="E14" s="3"/>
      <c r="F14" s="4" t="s">
        <v>15</v>
      </c>
      <c r="G14" s="5" t="s">
        <v>16</v>
      </c>
      <c r="H14" s="5"/>
    </row>
    <row r="15" spans="2:8" ht="12.75">
      <c r="B15" s="3" t="s">
        <v>10</v>
      </c>
      <c r="C15" s="3" t="s">
        <v>11</v>
      </c>
      <c r="D15" s="3" t="s">
        <v>0</v>
      </c>
      <c r="E15" s="3" t="s">
        <v>13</v>
      </c>
      <c r="F15" s="4" t="s">
        <v>8</v>
      </c>
      <c r="G15" s="5" t="s">
        <v>7</v>
      </c>
      <c r="H15" s="5" t="s">
        <v>9</v>
      </c>
    </row>
    <row r="16" spans="2:8" ht="12.75">
      <c r="B16" s="3"/>
      <c r="C16" s="6"/>
      <c r="D16" s="3"/>
      <c r="E16" s="6"/>
      <c r="F16" s="4"/>
      <c r="G16" s="5"/>
      <c r="H16" s="5"/>
    </row>
    <row r="17" spans="2:8" ht="12.75">
      <c r="B17" s="22">
        <v>601.1852756037255</v>
      </c>
      <c r="C17" s="7">
        <f>2*PI()*B17</f>
        <v>3777.358490566038</v>
      </c>
      <c r="D17" s="23">
        <v>2.751196172248804</v>
      </c>
      <c r="E17" s="8">
        <f>D17*$G$4</f>
        <v>0.1375598086124402</v>
      </c>
      <c r="F17" s="9">
        <f>$G$9/SQRT($G$6^2+(C17*$G$7-1/(C17*$G$8))^2)/(C17*$G$8)</f>
        <v>2.996290890427215</v>
      </c>
      <c r="G17" s="10">
        <f>D17-F17</f>
        <v>-0.24509471817841133</v>
      </c>
      <c r="H17" s="11">
        <f>(G17/(E17))^2</f>
        <v>3.174569056076979</v>
      </c>
    </row>
    <row r="18" spans="2:8" ht="12.75">
      <c r="B18" s="22">
        <v>653.7364360585965</v>
      </c>
      <c r="C18" s="7">
        <f aca="true" t="shared" si="0" ref="C18:C33">2*PI()*B18</f>
        <v>4107.547169811321</v>
      </c>
      <c r="D18" s="23">
        <v>3.349282296650718</v>
      </c>
      <c r="E18" s="8">
        <f aca="true" t="shared" si="1" ref="E18:E33">D18*$G$4</f>
        <v>0.1674641148325359</v>
      </c>
      <c r="F18" s="9">
        <f aca="true" t="shared" si="2" ref="F18:F33">$G$9/SQRT($G$6^2+(C18*$G$7-1/(C18*$G$8))^2)/(C18*$G$8)</f>
        <v>3.6629806767938957</v>
      </c>
      <c r="G18" s="10">
        <f aca="true" t="shared" si="3" ref="G18:G33">D18-F18</f>
        <v>-0.31369838014317786</v>
      </c>
      <c r="H18" s="11">
        <f aca="true" t="shared" si="4" ref="H18:H33">(G18/(E18))^2</f>
        <v>3.5089811543544833</v>
      </c>
    </row>
    <row r="19" spans="2:8" ht="12.75">
      <c r="B19" s="22">
        <v>706.2875965134676</v>
      </c>
      <c r="C19" s="7">
        <f t="shared" si="0"/>
        <v>4437.735849056604</v>
      </c>
      <c r="D19" s="23">
        <v>4.186602870813397</v>
      </c>
      <c r="E19" s="8">
        <f t="shared" si="1"/>
        <v>0.20933014354066987</v>
      </c>
      <c r="F19" s="9">
        <f t="shared" si="2"/>
        <v>4.826888372229712</v>
      </c>
      <c r="G19" s="10">
        <f t="shared" si="3"/>
        <v>-0.6402855014163151</v>
      </c>
      <c r="H19" s="11">
        <f t="shared" si="4"/>
        <v>9.355861694335013</v>
      </c>
    </row>
    <row r="20" spans="2:8" ht="12.75">
      <c r="B20" s="22">
        <v>752.5326177137542</v>
      </c>
      <c r="C20" s="7">
        <f t="shared" si="0"/>
        <v>4728.301886792453</v>
      </c>
      <c r="D20" s="23">
        <v>5.741626794258373</v>
      </c>
      <c r="E20" s="8">
        <f t="shared" si="1"/>
        <v>0.28708133971291866</v>
      </c>
      <c r="F20" s="9">
        <f t="shared" si="2"/>
        <v>6.894585394599857</v>
      </c>
      <c r="G20" s="10">
        <f t="shared" si="3"/>
        <v>-1.152958600341484</v>
      </c>
      <c r="H20" s="11">
        <f t="shared" si="4"/>
        <v>16.129373467523056</v>
      </c>
    </row>
    <row r="21" spans="2:8" ht="12.75">
      <c r="B21" s="22">
        <v>800.8796853322357</v>
      </c>
      <c r="C21" s="7">
        <f t="shared" si="0"/>
        <v>5032.075471698114</v>
      </c>
      <c r="D21" s="23">
        <v>9.210526315789474</v>
      </c>
      <c r="E21" s="8">
        <f t="shared" si="1"/>
        <v>0.46052631578947373</v>
      </c>
      <c r="F21" s="9">
        <f t="shared" si="2"/>
        <v>13.175365047731145</v>
      </c>
      <c r="G21" s="10">
        <f t="shared" si="3"/>
        <v>-3.9648387319416702</v>
      </c>
      <c r="H21" s="11">
        <f t="shared" si="4"/>
        <v>74.12115026912709</v>
      </c>
    </row>
    <row r="22" spans="2:8" ht="12.75">
      <c r="B22" s="22">
        <v>813.4919638414048</v>
      </c>
      <c r="C22" s="7">
        <f t="shared" si="0"/>
        <v>5111.320754716981</v>
      </c>
      <c r="D22" s="23">
        <v>11.004784688995215</v>
      </c>
      <c r="E22" s="8">
        <f t="shared" si="1"/>
        <v>0.5502392344497608</v>
      </c>
      <c r="F22" s="9">
        <f t="shared" si="2"/>
        <v>17.491392655400094</v>
      </c>
      <c r="G22" s="10">
        <f t="shared" si="3"/>
        <v>-6.486607966404879</v>
      </c>
      <c r="H22" s="11">
        <f t="shared" si="4"/>
        <v>138.97356352243204</v>
      </c>
    </row>
    <row r="23" spans="2:8" ht="12.75">
      <c r="B23" s="22">
        <v>826.1042423505737</v>
      </c>
      <c r="C23" s="7">
        <f t="shared" si="0"/>
        <v>5190.566037735849</v>
      </c>
      <c r="D23" s="23">
        <v>12.799043062200957</v>
      </c>
      <c r="E23" s="8">
        <f t="shared" si="1"/>
        <v>0.6399521531100478</v>
      </c>
      <c r="F23" s="9">
        <f t="shared" si="2"/>
        <v>26.193294264629618</v>
      </c>
      <c r="G23" s="10">
        <f t="shared" si="3"/>
        <v>-13.394251202428661</v>
      </c>
      <c r="H23" s="11">
        <f t="shared" si="4"/>
        <v>438.06834310759336</v>
      </c>
    </row>
    <row r="24" spans="2:8" ht="12.75">
      <c r="B24" s="22">
        <v>832.4103816051584</v>
      </c>
      <c r="C24" s="7">
        <f t="shared" si="0"/>
        <v>5230.188679245283</v>
      </c>
      <c r="D24" s="23">
        <v>14.354066985645932</v>
      </c>
      <c r="E24" s="8">
        <f t="shared" si="1"/>
        <v>0.7177033492822966</v>
      </c>
      <c r="F24" s="9">
        <f t="shared" si="2"/>
        <v>34.965489411681375</v>
      </c>
      <c r="G24" s="10">
        <f t="shared" si="3"/>
        <v>-20.611422426035443</v>
      </c>
      <c r="H24" s="11">
        <f t="shared" si="4"/>
        <v>824.756947128692</v>
      </c>
    </row>
    <row r="25" spans="2:8" ht="12.75">
      <c r="B25" s="22">
        <v>845.0226601143273</v>
      </c>
      <c r="C25" s="7">
        <f t="shared" si="0"/>
        <v>5309.433962264151</v>
      </c>
      <c r="D25" s="23">
        <v>17.22488038277512</v>
      </c>
      <c r="E25" s="8">
        <f t="shared" si="1"/>
        <v>0.861244019138756</v>
      </c>
      <c r="F25" s="9">
        <f t="shared" si="2"/>
        <v>104.42648776838324</v>
      </c>
      <c r="G25" s="10">
        <f t="shared" si="3"/>
        <v>-87.20160738560813</v>
      </c>
      <c r="H25" s="11">
        <f t="shared" si="4"/>
        <v>10251.7154371115</v>
      </c>
    </row>
    <row r="26" spans="2:8" ht="12.75">
      <c r="B26" s="22">
        <v>868.1451707144706</v>
      </c>
      <c r="C26" s="7">
        <f t="shared" si="0"/>
        <v>5454.7169811320755</v>
      </c>
      <c r="D26" s="23">
        <v>22.00956937799043</v>
      </c>
      <c r="E26" s="8">
        <f t="shared" si="1"/>
        <v>1.1004784688995215</v>
      </c>
      <c r="F26" s="9">
        <f t="shared" si="2"/>
        <v>35.93183374384099</v>
      </c>
      <c r="G26" s="10">
        <f t="shared" si="3"/>
        <v>-13.922264365850559</v>
      </c>
      <c r="H26" s="11">
        <f t="shared" si="4"/>
        <v>160.05035898332045</v>
      </c>
    </row>
    <row r="27" spans="2:8" ht="12.75">
      <c r="B27" s="22">
        <v>878.6554028054449</v>
      </c>
      <c r="C27" s="7">
        <f t="shared" si="0"/>
        <v>5520.754716981132</v>
      </c>
      <c r="D27" s="23">
        <v>20.095693779904305</v>
      </c>
      <c r="E27" s="8">
        <f t="shared" si="1"/>
        <v>1.0047846889952152</v>
      </c>
      <c r="F27" s="9">
        <f t="shared" si="2"/>
        <v>22.3935613699609</v>
      </c>
      <c r="G27" s="10">
        <f t="shared" si="3"/>
        <v>-2.297867590056594</v>
      </c>
      <c r="H27" s="11">
        <f t="shared" si="4"/>
        <v>5.230027617932721</v>
      </c>
    </row>
    <row r="28" spans="2:8" ht="12.75">
      <c r="B28" s="22">
        <v>901.7779134055882</v>
      </c>
      <c r="C28" s="7">
        <f t="shared" si="0"/>
        <v>5666.037735849057</v>
      </c>
      <c r="D28" s="23">
        <v>14.473684210526315</v>
      </c>
      <c r="E28" s="8">
        <f t="shared" si="1"/>
        <v>0.7236842105263158</v>
      </c>
      <c r="F28" s="9">
        <f t="shared" si="2"/>
        <v>12.119332981216235</v>
      </c>
      <c r="G28" s="10">
        <f t="shared" si="3"/>
        <v>2.3543512293100797</v>
      </c>
      <c r="H28" s="11">
        <f t="shared" si="4"/>
        <v>10.583865471229629</v>
      </c>
    </row>
    <row r="29" spans="2:8" ht="12.75">
      <c r="B29" s="22">
        <v>912.2881454965624</v>
      </c>
      <c r="C29" s="7">
        <f t="shared" si="0"/>
        <v>5732.075471698114</v>
      </c>
      <c r="D29" s="23">
        <v>11.722488038277511</v>
      </c>
      <c r="E29" s="8">
        <f t="shared" si="1"/>
        <v>0.5861244019138756</v>
      </c>
      <c r="F29" s="9">
        <f t="shared" si="2"/>
        <v>9.993762800175345</v>
      </c>
      <c r="G29" s="10">
        <f t="shared" si="3"/>
        <v>1.7287252381021663</v>
      </c>
      <c r="H29" s="11">
        <f t="shared" si="4"/>
        <v>8.69906026734045</v>
      </c>
    </row>
    <row r="30" spans="2:8" ht="12.75">
      <c r="B30" s="22">
        <v>954.3290738604592</v>
      </c>
      <c r="C30" s="7">
        <f t="shared" si="0"/>
        <v>5996.226415094339</v>
      </c>
      <c r="D30" s="23">
        <v>6.818181818181818</v>
      </c>
      <c r="E30" s="8">
        <f t="shared" si="1"/>
        <v>0.34090909090909094</v>
      </c>
      <c r="F30" s="9">
        <f t="shared" si="2"/>
        <v>5.803041273525886</v>
      </c>
      <c r="G30" s="10">
        <f t="shared" si="3"/>
        <v>1.0151405446559325</v>
      </c>
      <c r="H30" s="11">
        <f t="shared" si="4"/>
        <v>8.866968844368037</v>
      </c>
    </row>
    <row r="31" spans="2:8" ht="12.75">
      <c r="B31" s="22">
        <v>1002.6761414789406</v>
      </c>
      <c r="C31" s="7">
        <f t="shared" si="0"/>
        <v>6300</v>
      </c>
      <c r="D31" s="23">
        <v>4.186602870813397</v>
      </c>
      <c r="E31" s="8">
        <f t="shared" si="1"/>
        <v>0.20933014354066987</v>
      </c>
      <c r="F31" s="9">
        <f t="shared" si="2"/>
        <v>3.854049782033516</v>
      </c>
      <c r="G31" s="10">
        <f t="shared" si="3"/>
        <v>0.3325530887798811</v>
      </c>
      <c r="H31" s="11">
        <f t="shared" si="4"/>
        <v>2.5238203010990192</v>
      </c>
    </row>
    <row r="32" spans="2:8" ht="12.75">
      <c r="B32" s="22">
        <v>1055.2273019338118</v>
      </c>
      <c r="C32" s="7">
        <f t="shared" si="0"/>
        <v>6630.188679245283</v>
      </c>
      <c r="D32" s="23">
        <v>3.110047846889952</v>
      </c>
      <c r="E32" s="8">
        <f t="shared" si="1"/>
        <v>0.15550239234449761</v>
      </c>
      <c r="F32" s="9">
        <f t="shared" si="2"/>
        <v>2.7848953706919746</v>
      </c>
      <c r="G32" s="10">
        <f t="shared" si="3"/>
        <v>0.3251524761979776</v>
      </c>
      <c r="H32" s="11">
        <f t="shared" si="4"/>
        <v>4.3721996154903495</v>
      </c>
    </row>
    <row r="33" spans="2:8" ht="12.75">
      <c r="B33" s="22">
        <v>1103.574369552293</v>
      </c>
      <c r="C33" s="7">
        <f t="shared" si="0"/>
        <v>6933.962264150943</v>
      </c>
      <c r="D33" s="23">
        <v>2.3923444976076556</v>
      </c>
      <c r="E33" s="8">
        <f t="shared" si="1"/>
        <v>0.11961722488038279</v>
      </c>
      <c r="F33" s="9">
        <f t="shared" si="2"/>
        <v>2.1967421254904584</v>
      </c>
      <c r="G33" s="10">
        <f t="shared" si="3"/>
        <v>0.1956023721171971</v>
      </c>
      <c r="H33" s="11">
        <f t="shared" si="4"/>
        <v>2.6739962226584537</v>
      </c>
    </row>
    <row r="34" spans="2:8" ht="12.75">
      <c r="B34" s="6"/>
      <c r="C34" s="7"/>
      <c r="D34" s="8"/>
      <c r="E34" s="8"/>
      <c r="F34" s="6"/>
      <c r="G34" s="5"/>
      <c r="H34" s="5"/>
    </row>
    <row r="35" spans="2:8" ht="18">
      <c r="B35" s="6"/>
      <c r="C35" s="7"/>
      <c r="D35" s="6"/>
      <c r="E35" s="6"/>
      <c r="F35" s="6"/>
      <c r="G35" s="13" t="s">
        <v>18</v>
      </c>
      <c r="H35" s="12">
        <f>SUM(H17:H33)/(COUNT(H17:H33)-$G$5)</f>
        <v>854.486037416791</v>
      </c>
    </row>
    <row r="36" ht="12.75">
      <c r="C36" s="1"/>
    </row>
    <row r="37" ht="15">
      <c r="B37" s="21" t="s">
        <v>28</v>
      </c>
    </row>
    <row r="38" ht="15">
      <c r="B38" s="21" t="s">
        <v>34</v>
      </c>
    </row>
    <row r="39" ht="15">
      <c r="B39" s="21" t="s">
        <v>29</v>
      </c>
    </row>
    <row r="40" ht="15">
      <c r="B40" s="21" t="s">
        <v>30</v>
      </c>
    </row>
    <row r="41" ht="15">
      <c r="B41" s="21" t="s">
        <v>31</v>
      </c>
    </row>
    <row r="42" ht="15">
      <c r="B42" s="21" t="s">
        <v>32</v>
      </c>
    </row>
    <row r="43" ht="15">
      <c r="B43" s="21" t="s">
        <v>33</v>
      </c>
    </row>
    <row r="44" ht="15">
      <c r="B44" s="21" t="s">
        <v>35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mt</dc:creator>
  <cp:keywords/>
  <dc:description/>
  <cp:lastModifiedBy>mt</cp:lastModifiedBy>
  <dcterms:created xsi:type="dcterms:W3CDTF">2008-03-31T18:18:37Z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